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 filterPrivacy="1"/>
  <mc:AlternateContent xmlns:mc="http://schemas.openxmlformats.org/markup-compatibility/2006">
    <mc:Choice Requires="x15">
      <x15ac:absPath xmlns:x15ac="http://schemas.microsoft.com/office/spreadsheetml/2010/11/ac" url="/Users/philipheron/Documents/PostDoc/0_SUBBURY/Useful_lecture_notes/"/>
    </mc:Choice>
  </mc:AlternateContent>
  <bookViews>
    <workbookView xWindow="0" yWindow="460" windowWidth="22260" windowHeight="12640"/>
  </bookViews>
  <sheets>
    <sheet name="Sheet1" sheetId="3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" i="3" l="1"/>
  <c r="I2" i="3"/>
  <c r="I10" i="3"/>
  <c r="J2" i="3"/>
  <c r="J10" i="3"/>
  <c r="K2" i="3"/>
  <c r="K10" i="3"/>
  <c r="L2" i="3"/>
  <c r="L10" i="3"/>
  <c r="M2" i="3"/>
  <c r="M10" i="3"/>
  <c r="I3" i="3"/>
  <c r="I11" i="3"/>
  <c r="J3" i="3"/>
  <c r="J11" i="3"/>
  <c r="K3" i="3"/>
  <c r="K11" i="3"/>
  <c r="L3" i="3"/>
  <c r="L11" i="3"/>
  <c r="M3" i="3"/>
  <c r="M11" i="3"/>
  <c r="I4" i="3"/>
  <c r="I12" i="3"/>
  <c r="J4" i="3"/>
  <c r="J12" i="3"/>
  <c r="K4" i="3"/>
  <c r="K12" i="3"/>
  <c r="L4" i="3"/>
  <c r="L12" i="3"/>
  <c r="M4" i="3"/>
  <c r="M12" i="3"/>
  <c r="I5" i="3"/>
  <c r="I13" i="3"/>
  <c r="J5" i="3"/>
  <c r="J13" i="3"/>
  <c r="K5" i="3"/>
  <c r="K13" i="3"/>
  <c r="L5" i="3"/>
  <c r="L13" i="3"/>
  <c r="M5" i="3"/>
  <c r="M13" i="3"/>
  <c r="I6" i="3"/>
  <c r="I14" i="3"/>
  <c r="J6" i="3"/>
  <c r="J14" i="3"/>
  <c r="K6" i="3"/>
  <c r="K14" i="3"/>
  <c r="L6" i="3"/>
  <c r="L14" i="3"/>
  <c r="M6" i="3"/>
  <c r="M14" i="3"/>
  <c r="I17" i="3" a="1"/>
  <c r="I17" i="3"/>
  <c r="J17" i="3"/>
  <c r="K17" i="3"/>
  <c r="L17" i="3"/>
  <c r="M17" i="3"/>
  <c r="N17" i="3"/>
  <c r="I18" i="3"/>
  <c r="J18" i="3"/>
  <c r="K18" i="3"/>
  <c r="L18" i="3"/>
  <c r="M18" i="3"/>
  <c r="N18" i="3"/>
  <c r="I19" i="3"/>
  <c r="J19" i="3"/>
  <c r="K19" i="3"/>
  <c r="L19" i="3"/>
  <c r="M19" i="3"/>
  <c r="N19" i="3"/>
  <c r="I20" i="3"/>
  <c r="J20" i="3"/>
  <c r="K20" i="3"/>
  <c r="L20" i="3"/>
  <c r="M20" i="3"/>
  <c r="N20" i="3"/>
  <c r="I21" i="3"/>
  <c r="J21" i="3"/>
  <c r="K21" i="3"/>
  <c r="L21" i="3"/>
  <c r="M21" i="3"/>
  <c r="N21" i="3"/>
  <c r="I22" i="3"/>
  <c r="J22" i="3"/>
  <c r="K22" i="3"/>
  <c r="L22" i="3"/>
  <c r="M22" i="3"/>
  <c r="N22" i="3"/>
  <c r="B7" i="3"/>
  <c r="C7" i="3"/>
  <c r="E2" i="3"/>
  <c r="F2" i="3"/>
  <c r="E3" i="3"/>
  <c r="F3" i="3"/>
  <c r="E4" i="3"/>
  <c r="F4" i="3"/>
  <c r="E5" i="3"/>
  <c r="F5" i="3"/>
  <c r="E6" i="3"/>
  <c r="F6" i="3"/>
  <c r="F9" i="3"/>
  <c r="O2" i="3" a="1"/>
  <c r="O2" i="3"/>
  <c r="O3" i="3"/>
  <c r="O4" i="3"/>
  <c r="O5" i="3"/>
  <c r="O6" i="3"/>
  <c r="O8" i="3"/>
  <c r="H2" i="3"/>
  <c r="H3" i="3"/>
  <c r="H4" i="3"/>
  <c r="H5" i="3"/>
  <c r="H6" i="3"/>
  <c r="H7" i="3"/>
  <c r="G7" i="3"/>
  <c r="E7" i="3"/>
  <c r="O7" i="3"/>
</calcChain>
</file>

<file path=xl/sharedStrings.xml><?xml version="1.0" encoding="utf-8"?>
<sst xmlns="http://schemas.openxmlformats.org/spreadsheetml/2006/main" count="33" uniqueCount="33">
  <si>
    <t>x (m)</t>
  </si>
  <si>
    <t>Y (m)</t>
  </si>
  <si>
    <t>?</t>
  </si>
  <si>
    <t>distance to new location</t>
  </si>
  <si>
    <t>Thiessen lambdas and estimate</t>
  </si>
  <si>
    <t>Inverse distance proportional lamdas and estimate</t>
  </si>
  <si>
    <t>distance to  property 1</t>
  </si>
  <si>
    <t>distance to  property 2</t>
  </si>
  <si>
    <t>distance to  property 3</t>
  </si>
  <si>
    <t>distance to  property 4</t>
  </si>
  <si>
    <t>distance to  property 5</t>
  </si>
  <si>
    <t>range (m)</t>
  </si>
  <si>
    <t>Covariance matrix</t>
  </si>
  <si>
    <t>extended matrix A</t>
  </si>
  <si>
    <t>covariance with new location (vector b)</t>
  </si>
  <si>
    <t>inv(A)</t>
  </si>
  <si>
    <t>ordinary Kriging lambda and lagrange multiplier</t>
  </si>
  <si>
    <t>Grade</t>
  </si>
  <si>
    <t>Site 1</t>
  </si>
  <si>
    <t>Site 2</t>
  </si>
  <si>
    <t>Site 3</t>
  </si>
  <si>
    <t>Site 4</t>
  </si>
  <si>
    <t>Site 5</t>
  </si>
  <si>
    <t>New Site</t>
  </si>
  <si>
    <t>Site</t>
  </si>
  <si>
    <t>estimate</t>
  </si>
  <si>
    <t>Error</t>
  </si>
  <si>
    <t xml:space="preserve">WORKSHEET </t>
  </si>
  <si>
    <t>Make a copy of this sheet and change the new site locations</t>
  </si>
  <si>
    <t>Do this for four new locations</t>
  </si>
  <si>
    <t>Plot  the values on a map</t>
  </si>
  <si>
    <t xml:space="preserve">In a separate new sheet, change the highest and lowest values of original data - what happens? Why? </t>
  </si>
  <si>
    <t>Edited from Rozenn.Dahyot from TCD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</si>
</sst>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7" formatCode="#,##0.000;[Red]#,##0.000"/>
    <numFmt numFmtId="168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 Light"/>
      <family val="2"/>
    </font>
    <font>
      <b/>
      <sz val="10"/>
      <color rgb="FF000000"/>
      <name val="Calibri Light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0" fillId="3" borderId="0" xfId="0" applyFill="1"/>
    <xf numFmtId="0" fontId="0" fillId="4" borderId="0" xfId="0" applyFill="1"/>
    <xf numFmtId="0" fontId="2" fillId="0" borderId="0" xfId="0" applyFont="1" applyFill="1" applyBorder="1" applyAlignment="1">
      <alignment vertical="center"/>
    </xf>
    <xf numFmtId="0" fontId="0" fillId="0" borderId="0" xfId="0" applyFill="1"/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0" fontId="0" fillId="6" borderId="0" xfId="0" applyFill="1"/>
    <xf numFmtId="0" fontId="3" fillId="0" borderId="5" xfId="0" applyFont="1" applyFill="1" applyBorder="1" applyAlignment="1">
      <alignment vertical="center"/>
    </xf>
    <xf numFmtId="0" fontId="1" fillId="7" borderId="0" xfId="0" applyFont="1" applyFill="1"/>
    <xf numFmtId="0" fontId="0" fillId="7" borderId="0" xfId="0" applyFill="1"/>
    <xf numFmtId="0" fontId="3" fillId="0" borderId="0" xfId="0" applyFont="1" applyFill="1" applyBorder="1" applyAlignment="1">
      <alignment vertical="center"/>
    </xf>
    <xf numFmtId="167" fontId="2" fillId="0" borderId="4" xfId="0" applyNumberFormat="1" applyFont="1" applyBorder="1" applyAlignment="1">
      <alignment horizontal="right" vertical="center"/>
    </xf>
    <xf numFmtId="168" fontId="0" fillId="5" borderId="0" xfId="0" applyNumberFormat="1" applyFill="1"/>
    <xf numFmtId="168" fontId="0" fillId="2" borderId="0" xfId="0" applyNumberFormat="1" applyFill="1"/>
    <xf numFmtId="0" fontId="0" fillId="8" borderId="0" xfId="0" applyFill="1"/>
    <xf numFmtId="0" fontId="6" fillId="0" borderId="0" xfId="0" applyFont="1"/>
    <xf numFmtId="0" fontId="1" fillId="0" borderId="0" xfId="0" applyFo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topLeftCell="A8" workbookViewId="0">
      <selection activeCell="A33" sqref="A33"/>
    </sheetView>
  </sheetViews>
  <sheetFormatPr baseColWidth="10" defaultColWidth="8.83203125" defaultRowHeight="15" x14ac:dyDescent="0.2"/>
  <cols>
    <col min="1" max="1" width="22.1640625" bestFit="1" customWidth="1"/>
    <col min="3" max="3" width="6" bestFit="1" customWidth="1"/>
    <col min="5" max="5" width="19.6640625" bestFit="1" customWidth="1"/>
    <col min="6" max="6" width="37.1640625" bestFit="1" customWidth="1"/>
    <col min="7" max="7" width="24.5" bestFit="1" customWidth="1"/>
    <col min="8" max="8" width="39.5" bestFit="1" customWidth="1"/>
    <col min="9" max="13" width="18.33203125" bestFit="1" customWidth="1"/>
    <col min="15" max="15" width="44.33203125" bestFit="1" customWidth="1"/>
    <col min="16" max="16" width="25.5" customWidth="1"/>
  </cols>
  <sheetData>
    <row r="1" spans="1:16" ht="16" thickBot="1" x14ac:dyDescent="0.25">
      <c r="A1" s="1" t="s">
        <v>24</v>
      </c>
      <c r="B1" s="2" t="s">
        <v>0</v>
      </c>
      <c r="C1" s="2" t="s">
        <v>1</v>
      </c>
      <c r="D1" s="2" t="s">
        <v>17</v>
      </c>
      <c r="E1" s="5" t="s">
        <v>3</v>
      </c>
      <c r="F1" s="13" t="s">
        <v>14</v>
      </c>
      <c r="G1" s="13" t="s">
        <v>4</v>
      </c>
      <c r="H1" s="13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O1" s="16" t="s">
        <v>16</v>
      </c>
      <c r="P1" s="8"/>
    </row>
    <row r="2" spans="1:16" ht="16" thickBot="1" x14ac:dyDescent="0.25">
      <c r="A2" s="3" t="s">
        <v>18</v>
      </c>
      <c r="B2" s="4">
        <v>0</v>
      </c>
      <c r="C2" s="4">
        <v>0</v>
      </c>
      <c r="D2" s="17">
        <v>9.1999999999999993</v>
      </c>
      <c r="E2">
        <f t="shared" ref="E2:E7" si="0">SQRT((B2-B$7)*(B2-B$7)+(C2-C$7)*(C2-C$7))</f>
        <v>129.4488315899375</v>
      </c>
      <c r="F2" s="7">
        <f>EXP(-E2*E2/(2*B$10*B$10))</f>
        <v>0.43263969956086751</v>
      </c>
      <c r="G2">
        <v>1</v>
      </c>
      <c r="H2">
        <f>(1/E2)</f>
        <v>7.725060069817837E-3</v>
      </c>
      <c r="I2">
        <f>SQRT((B2-B$2)*(B2-B$2)+(C2-C$2)*(C2-C$2))</f>
        <v>0</v>
      </c>
      <c r="J2">
        <f>SQRT((B2-B$3)*(B2-B$3)+(C2-C$3)*(C2-C$3))</f>
        <v>289.9137802864845</v>
      </c>
      <c r="K2">
        <f>SQRT((B2-B$4)*(B2-B$4)+(C2-C$4)*(C2-C$4))</f>
        <v>437.97945157278781</v>
      </c>
      <c r="L2">
        <f>SQRT((B2-B$5)*(B2-B$5)+(C2-C$5)*(C2-C$5))</f>
        <v>45.122056690713912</v>
      </c>
      <c r="M2">
        <f>SQRT((B2-B$6)*(B2-B$6)+(C2-C$6)*(C2-C$6))</f>
        <v>61.554853586049575</v>
      </c>
      <c r="O2">
        <f t="array" ref="O2:O7">MMULT(I17:N22,F2:F7)</f>
        <v>1.3486305238104785</v>
      </c>
    </row>
    <row r="3" spans="1:16" ht="16" thickBot="1" x14ac:dyDescent="0.25">
      <c r="A3" s="3" t="s">
        <v>19</v>
      </c>
      <c r="B3" s="4">
        <v>23</v>
      </c>
      <c r="C3" s="4">
        <v>289</v>
      </c>
      <c r="D3" s="17">
        <v>7.3</v>
      </c>
      <c r="E3">
        <f t="shared" si="0"/>
        <v>161.4044609048957</v>
      </c>
      <c r="F3" s="7">
        <f t="shared" ref="F3:F6" si="1">EXP(-E3*E3/(2*B$10*B$10))</f>
        <v>0.27183228557801076</v>
      </c>
      <c r="G3">
        <v>0</v>
      </c>
      <c r="H3">
        <f t="shared" ref="H3:H6" si="2">1/E3</f>
        <v>6.1956156254518247E-3</v>
      </c>
      <c r="I3">
        <f>SQRT((B3-B$2)*(B3-B$2)+(C3-C$2)*(C3-C$2))</f>
        <v>289.9137802864845</v>
      </c>
      <c r="J3">
        <f t="shared" ref="J3:J6" si="3">SQRT((B3-B$3)*(B3-B$3)+(C3-C$3)*(C3-C$3))</f>
        <v>0</v>
      </c>
      <c r="K3">
        <f t="shared" ref="K3:K6" si="4">SQRT((B3-B$4)*(B3-B$4)+(C3-C$4)*(C3-C$4))</f>
        <v>148.66068747318505</v>
      </c>
      <c r="L3">
        <f t="shared" ref="L3:L6" si="5">SQRT((B3-B$5)*(B3-B$5)+(C3-C$5)*(C3-C$5))</f>
        <v>334.63114021262277</v>
      </c>
      <c r="M3">
        <f t="shared" ref="M3:M6" si="6">SQRT((B3-B$6)*(B3-B$6)+(C3-C$6)*(C3-C$6))</f>
        <v>331.73031215130158</v>
      </c>
      <c r="O3">
        <v>0.41964414511309045</v>
      </c>
    </row>
    <row r="4" spans="1:16" ht="16" thickBot="1" x14ac:dyDescent="0.25">
      <c r="A4" s="3" t="s">
        <v>20</v>
      </c>
      <c r="B4" s="4">
        <v>51</v>
      </c>
      <c r="C4" s="4">
        <v>435</v>
      </c>
      <c r="D4" s="17">
        <v>7.1</v>
      </c>
      <c r="E4">
        <f t="shared" si="0"/>
        <v>308.78374309539026</v>
      </c>
      <c r="F4" s="7">
        <f t="shared" si="1"/>
        <v>8.5027129144733607E-3</v>
      </c>
      <c r="G4">
        <v>0</v>
      </c>
      <c r="H4">
        <f t="shared" si="2"/>
        <v>3.2385124617492489E-3</v>
      </c>
      <c r="I4">
        <f>SQRT((B4-B$2)*(B4-B$2)+(C4-C$2)*(C4-C$2))</f>
        <v>437.97945157278781</v>
      </c>
      <c r="J4">
        <f t="shared" si="3"/>
        <v>148.66068747318505</v>
      </c>
      <c r="K4">
        <f t="shared" si="4"/>
        <v>0</v>
      </c>
      <c r="L4">
        <f t="shared" si="5"/>
        <v>482.86851212312445</v>
      </c>
      <c r="M4">
        <f t="shared" si="6"/>
        <v>477.03773435651817</v>
      </c>
      <c r="O4">
        <v>5.1402159906903638E-2</v>
      </c>
    </row>
    <row r="5" spans="1:16" ht="16" thickBot="1" x14ac:dyDescent="0.25">
      <c r="A5" s="3" t="s">
        <v>21</v>
      </c>
      <c r="B5" s="4">
        <v>-10</v>
      </c>
      <c r="C5" s="4">
        <v>-44</v>
      </c>
      <c r="D5" s="17">
        <v>9.8000000000000007</v>
      </c>
      <c r="E5">
        <f t="shared" si="0"/>
        <v>174.52163189702301</v>
      </c>
      <c r="F5" s="7">
        <f t="shared" si="1"/>
        <v>0.21808072207147153</v>
      </c>
      <c r="G5">
        <v>0</v>
      </c>
      <c r="H5">
        <f t="shared" si="2"/>
        <v>5.7299487125472949E-3</v>
      </c>
      <c r="I5">
        <f>SQRT((B5-B$2)*(B5-B$2)+(C5-C$2)*(C5-C$2))</f>
        <v>45.122056690713912</v>
      </c>
      <c r="J5">
        <f t="shared" si="3"/>
        <v>334.63114021262277</v>
      </c>
      <c r="K5">
        <f t="shared" si="4"/>
        <v>482.86851212312445</v>
      </c>
      <c r="L5">
        <f t="shared" si="5"/>
        <v>0</v>
      </c>
      <c r="M5">
        <f t="shared" si="6"/>
        <v>55.036351623268054</v>
      </c>
      <c r="O5">
        <v>-0.81909334577823956</v>
      </c>
    </row>
    <row r="6" spans="1:16" ht="16" thickBot="1" x14ac:dyDescent="0.25">
      <c r="A6" s="3" t="s">
        <v>22</v>
      </c>
      <c r="B6" s="4">
        <v>45</v>
      </c>
      <c r="C6" s="4">
        <v>-42</v>
      </c>
      <c r="D6" s="17">
        <v>8.1999999999999993</v>
      </c>
      <c r="E6">
        <f t="shared" si="0"/>
        <v>171.17943801753762</v>
      </c>
      <c r="F6" s="7">
        <f t="shared" si="1"/>
        <v>0.23105026378204788</v>
      </c>
      <c r="G6">
        <v>0</v>
      </c>
      <c r="H6">
        <f t="shared" si="2"/>
        <v>5.8418231277143715E-3</v>
      </c>
      <c r="I6">
        <f>SQRT((B6-B$2)*(B6-B$2)+(C6-C$2)*(C6-C$2))</f>
        <v>61.554853586049575</v>
      </c>
      <c r="J6">
        <f t="shared" si="3"/>
        <v>331.73031215130158</v>
      </c>
      <c r="K6">
        <f t="shared" si="4"/>
        <v>477.03773435651817</v>
      </c>
      <c r="L6">
        <f t="shared" si="5"/>
        <v>55.036351623268054</v>
      </c>
      <c r="M6">
        <f t="shared" si="6"/>
        <v>0</v>
      </c>
      <c r="O6">
        <v>-5.8348305223229757E-4</v>
      </c>
    </row>
    <row r="7" spans="1:16" s="9" customFormat="1" ht="16" thickBot="1" x14ac:dyDescent="0.25">
      <c r="A7" s="10" t="s">
        <v>23</v>
      </c>
      <c r="B7" s="11">
        <f>AVERAGE(B2:B6)</f>
        <v>21.8</v>
      </c>
      <c r="C7" s="11">
        <f>AVERAGE(C2:C6)</f>
        <v>127.6</v>
      </c>
      <c r="D7" s="11" t="s">
        <v>2</v>
      </c>
      <c r="E7" s="9">
        <f t="shared" si="0"/>
        <v>0</v>
      </c>
      <c r="F7" s="12">
        <v>1</v>
      </c>
      <c r="G7" s="18">
        <f>G2*D2+G3*D3+G4*D4+G5*D5+G6*D6</f>
        <v>9.1999999999999993</v>
      </c>
      <c r="H7" s="18">
        <f>(H2*D2+H3*D3+H4*D4+H5*D5+H6*D6)/SUM(H2:H6)</f>
        <v>8.4699025803452663</v>
      </c>
      <c r="O7" s="9">
        <v>-0.18197520291877631</v>
      </c>
    </row>
    <row r="8" spans="1:16" x14ac:dyDescent="0.2">
      <c r="O8" s="19">
        <f>O2*D2+D3*O3+D4*O4+D5*O5+D6*O6</f>
        <v>7.8038590640659242</v>
      </c>
      <c r="P8" t="s">
        <v>25</v>
      </c>
    </row>
    <row r="9" spans="1:16" x14ac:dyDescent="0.2">
      <c r="F9">
        <f>SUM(F2:F6)</f>
        <v>1.1621056839068711</v>
      </c>
      <c r="O9" s="20">
        <f>1-F2*O2+F3*O3+F4*O4+F5*O5+F6*O6+O7</f>
        <v>0.17030029514125025</v>
      </c>
      <c r="P9" t="s">
        <v>26</v>
      </c>
    </row>
    <row r="10" spans="1:16" x14ac:dyDescent="0.2">
      <c r="A10" s="21" t="s">
        <v>11</v>
      </c>
      <c r="B10" s="21">
        <v>100</v>
      </c>
      <c r="H10" t="s">
        <v>12</v>
      </c>
      <c r="I10" s="6">
        <f>EXP(-I2*I2/(2*B$10*B$10))</f>
        <v>1</v>
      </c>
      <c r="J10" s="6">
        <f>EXP(-J2*J2/(2*B$10*B$10))</f>
        <v>1.4958134700577493E-2</v>
      </c>
      <c r="K10" s="6">
        <f>EXP(-K2*K2/(2*B$10*B$10))</f>
        <v>6.83205471418151E-5</v>
      </c>
      <c r="L10" s="6">
        <f>EXP(-L2*L2/(2*B$10*B$10))</f>
        <v>0.9032101756410057</v>
      </c>
      <c r="M10" s="6">
        <f>EXP(-M2*M2/(2*B$10*B$10))</f>
        <v>0.82741408656753423</v>
      </c>
      <c r="N10" s="6">
        <v>1</v>
      </c>
    </row>
    <row r="11" spans="1:16" x14ac:dyDescent="0.2">
      <c r="H11" s="6" t="s">
        <v>13</v>
      </c>
      <c r="I11" s="6">
        <f t="shared" ref="I11:I14" si="7">EXP(-I3*I3/(2*B$10*B$10))</f>
        <v>1.4958134700577493E-2</v>
      </c>
      <c r="J11" s="6">
        <f t="shared" ref="J11:J14" si="8">EXP(-J3*J3/(2*B$10*B$10))</f>
        <v>1</v>
      </c>
      <c r="K11" s="6">
        <f t="shared" ref="K11:K14" si="9">EXP(-K3*K3/(2*B$10*B$10))</f>
        <v>0.33121088224198098</v>
      </c>
      <c r="L11" s="6">
        <f t="shared" ref="L11:L14" si="10">EXP(-L3*L3/(2*B$10*B$10))</f>
        <v>3.7019336045991439E-3</v>
      </c>
      <c r="M11" s="6">
        <f t="shared" ref="M11:M14" si="11">EXP(-M3*M3/(2*B$10*B$10))</f>
        <v>4.0775865396136118E-3</v>
      </c>
      <c r="N11" s="6">
        <v>1</v>
      </c>
    </row>
    <row r="12" spans="1:16" x14ac:dyDescent="0.2">
      <c r="A12" s="22" t="s">
        <v>27</v>
      </c>
      <c r="I12" s="6">
        <f t="shared" si="7"/>
        <v>6.83205471418151E-5</v>
      </c>
      <c r="J12" s="6">
        <f t="shared" si="8"/>
        <v>0.33121088224198098</v>
      </c>
      <c r="K12" s="6">
        <f t="shared" si="9"/>
        <v>1</v>
      </c>
      <c r="L12" s="6">
        <f t="shared" si="10"/>
        <v>8.6487132959365503E-6</v>
      </c>
      <c r="M12" s="6">
        <f t="shared" si="11"/>
        <v>1.1441654023384267E-5</v>
      </c>
      <c r="N12" s="6">
        <v>1</v>
      </c>
    </row>
    <row r="13" spans="1:16" x14ac:dyDescent="0.2">
      <c r="A13" t="s">
        <v>28</v>
      </c>
      <c r="I13" s="6">
        <f t="shared" si="7"/>
        <v>0.9032101756410057</v>
      </c>
      <c r="J13" s="6">
        <f t="shared" si="8"/>
        <v>3.7019336045991439E-3</v>
      </c>
      <c r="K13" s="6">
        <f t="shared" si="9"/>
        <v>8.6487132959365503E-6</v>
      </c>
      <c r="L13" s="6">
        <f t="shared" si="10"/>
        <v>1</v>
      </c>
      <c r="M13" s="6">
        <f t="shared" si="11"/>
        <v>0.8594608542413309</v>
      </c>
      <c r="N13" s="6">
        <v>1</v>
      </c>
    </row>
    <row r="14" spans="1:16" x14ac:dyDescent="0.2">
      <c r="A14" t="s">
        <v>29</v>
      </c>
      <c r="I14" s="6">
        <f t="shared" si="7"/>
        <v>0.82741408656753423</v>
      </c>
      <c r="J14" s="6">
        <f t="shared" si="8"/>
        <v>4.0775865396136118E-3</v>
      </c>
      <c r="K14" s="6">
        <f t="shared" si="9"/>
        <v>1.1441654023384267E-5</v>
      </c>
      <c r="L14" s="6">
        <f t="shared" si="10"/>
        <v>0.8594608542413309</v>
      </c>
      <c r="M14" s="6">
        <f t="shared" si="11"/>
        <v>1</v>
      </c>
      <c r="N14" s="6">
        <v>1</v>
      </c>
    </row>
    <row r="15" spans="1:16" x14ac:dyDescent="0.2">
      <c r="A15" t="s">
        <v>30</v>
      </c>
      <c r="I15" s="6">
        <v>1</v>
      </c>
      <c r="J15" s="6">
        <v>1</v>
      </c>
      <c r="K15" s="6">
        <v>1</v>
      </c>
      <c r="L15" s="6">
        <v>1</v>
      </c>
      <c r="M15" s="6">
        <v>1</v>
      </c>
      <c r="N15" s="6">
        <v>0</v>
      </c>
    </row>
    <row r="16" spans="1:16" x14ac:dyDescent="0.2">
      <c r="A16" t="s">
        <v>31</v>
      </c>
    </row>
    <row r="17" spans="8:14" x14ac:dyDescent="0.2">
      <c r="H17" s="14" t="s">
        <v>15</v>
      </c>
      <c r="I17" s="15">
        <f t="array" ref="I17:N22">MINVERSE(I10:N15)</f>
        <v>5.6983352913492515</v>
      </c>
      <c r="J17" s="15">
        <v>-0.17350010244948277</v>
      </c>
      <c r="K17" s="15">
        <v>-7.7377719296935488E-2</v>
      </c>
      <c r="L17" s="15">
        <v>-4.2605849570154364</v>
      </c>
      <c r="M17" s="15">
        <v>-1.186872512587394</v>
      </c>
      <c r="N17" s="15">
        <v>0.1345039562758254</v>
      </c>
    </row>
    <row r="18" spans="8:14" x14ac:dyDescent="0.2">
      <c r="I18" s="15">
        <v>-0.1735001024494828</v>
      </c>
      <c r="J18" s="15">
        <v>0.91182270737260818</v>
      </c>
      <c r="K18" s="15">
        <v>-0.58817747935440712</v>
      </c>
      <c r="L18" s="15">
        <v>-2.7073426038199202E-2</v>
      </c>
      <c r="M18" s="15">
        <v>-0.12307169953051909</v>
      </c>
      <c r="N18" s="15">
        <v>0.28618537191328819</v>
      </c>
    </row>
    <row r="19" spans="8:14" x14ac:dyDescent="0.2">
      <c r="I19" s="15">
        <v>-7.737771929693546E-2</v>
      </c>
      <c r="J19" s="15">
        <v>-0.58817747935440712</v>
      </c>
      <c r="K19" s="15">
        <v>0.90394531047199289</v>
      </c>
      <c r="L19" s="15">
        <v>-9.9106337770993494E-2</v>
      </c>
      <c r="M19" s="15">
        <v>-0.13928377404965678</v>
      </c>
      <c r="N19" s="15">
        <v>0.2908732086470186</v>
      </c>
    </row>
    <row r="20" spans="8:14" x14ac:dyDescent="0.2">
      <c r="I20" s="15">
        <v>-4.2605849570154382</v>
      </c>
      <c r="J20" s="15">
        <v>-2.7073426038199212E-2</v>
      </c>
      <c r="K20" s="15">
        <v>-9.9106337770993508E-2</v>
      </c>
      <c r="L20" s="15">
        <v>6.8999899847700688</v>
      </c>
      <c r="M20" s="15">
        <v>-2.5132252639454387</v>
      </c>
      <c r="N20" s="15">
        <v>0.10833351600865573</v>
      </c>
    </row>
    <row r="21" spans="8:14" x14ac:dyDescent="0.2">
      <c r="I21" s="15">
        <v>-1.186872512587394</v>
      </c>
      <c r="J21" s="15">
        <v>-0.12307169953051905</v>
      </c>
      <c r="K21" s="15">
        <v>-0.13928377404965678</v>
      </c>
      <c r="L21" s="15">
        <v>-2.5132252639454387</v>
      </c>
      <c r="M21" s="15">
        <v>3.9624532501130085</v>
      </c>
      <c r="N21" s="15">
        <v>0.18010394715521186</v>
      </c>
    </row>
    <row r="22" spans="8:14" x14ac:dyDescent="0.2">
      <c r="I22" s="15">
        <v>0.13450395627582534</v>
      </c>
      <c r="J22" s="15">
        <v>0.28618537191328819</v>
      </c>
      <c r="K22" s="15">
        <v>0.2908732086470186</v>
      </c>
      <c r="L22" s="15">
        <v>0.10833351600865573</v>
      </c>
      <c r="M22" s="15">
        <v>0.18010394715521189</v>
      </c>
      <c r="N22" s="15">
        <v>-0.38567310517962561</v>
      </c>
    </row>
    <row r="33" spans="1:1" x14ac:dyDescent="0.2">
      <c r="A33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2017-05-23T23:19:39Z</dcterms:modified>
</cp:coreProperties>
</file>